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925"/>
  <workbookPr showInkAnnotation="0" codeName="ThisWorkbook" autoCompressPictures="0"/>
  <mc:AlternateContent xmlns:mc="http://schemas.openxmlformats.org/markup-compatibility/2006">
    <mc:Choice Requires="x15">
      <x15ac:absPath xmlns:x15ac="http://schemas.microsoft.com/office/spreadsheetml/2010/11/ac" url="C:\PLANETA\CN_11_04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53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F47" i="1"/>
  <c r="G47" i="1"/>
  <c r="H47" i="1"/>
  <c r="F46" i="1"/>
  <c r="G46" i="1"/>
  <c r="H46" i="1"/>
  <c r="A44" i="1"/>
  <c r="A45" i="1"/>
  <c r="F45" i="1"/>
  <c r="G45" i="1"/>
  <c r="H45" i="1"/>
  <c r="F44" i="1"/>
  <c r="G44" i="1"/>
  <c r="H44" i="1"/>
  <c r="A42" i="1"/>
  <c r="A43" i="1"/>
  <c r="F43" i="1"/>
  <c r="G43" i="1"/>
  <c r="H43" i="1"/>
  <c r="F42" i="1"/>
  <c r="G42" i="1"/>
  <c r="H42" i="1"/>
  <c r="A39" i="1"/>
  <c r="A40" i="1"/>
  <c r="A41" i="1"/>
  <c r="F41" i="1"/>
  <c r="G41" i="1"/>
  <c r="H41" i="1"/>
  <c r="F40" i="1"/>
  <c r="G40" i="1"/>
  <c r="H40" i="1"/>
  <c r="F39" i="1"/>
  <c r="G39" i="1"/>
  <c r="H39" i="1"/>
  <c r="A38" i="1"/>
  <c r="F38" i="1"/>
  <c r="G38" i="1"/>
  <c r="H38" i="1"/>
  <c r="A10" i="1"/>
  <c r="A11" i="1"/>
  <c r="A12" i="1"/>
  <c r="A13" i="1"/>
  <c r="A14" i="1"/>
  <c r="A15" i="1"/>
  <c r="A16" i="1"/>
  <c r="A17" i="1"/>
  <c r="A18" i="1"/>
  <c r="A19" i="1"/>
  <c r="A20" i="1"/>
  <c r="A21" i="1"/>
  <c r="A22" i="1"/>
  <c r="A23" i="1"/>
  <c r="A24" i="1"/>
  <c r="A25" i="1"/>
  <c r="A26" i="1"/>
  <c r="A27" i="1"/>
  <c r="A28" i="1"/>
  <c r="A29" i="1"/>
  <c r="A30" i="1"/>
  <c r="A31" i="1"/>
  <c r="A32" i="1"/>
  <c r="A33" i="1"/>
  <c r="A34" i="1"/>
  <c r="A35" i="1"/>
  <c r="A36" i="1"/>
  <c r="A37" i="1"/>
  <c r="F37" i="1"/>
  <c r="G37" i="1"/>
  <c r="H37" i="1"/>
  <c r="F36" i="1"/>
  <c r="G36" i="1"/>
  <c r="H36" i="1"/>
  <c r="F35" i="1"/>
  <c r="G35" i="1"/>
  <c r="H35" i="1"/>
  <c r="F34" i="1"/>
  <c r="G34" i="1"/>
  <c r="H34" i="1"/>
  <c r="F33" i="1"/>
  <c r="G33" i="1"/>
  <c r="H33" i="1"/>
  <c r="F32" i="1"/>
  <c r="G32" i="1"/>
  <c r="H32" i="1"/>
  <c r="F30" i="1"/>
  <c r="G30" i="1"/>
  <c r="H30" i="1"/>
  <c r="F29" i="1"/>
  <c r="G29" i="1"/>
  <c r="H29" i="1"/>
  <c r="F28" i="1"/>
  <c r="G28" i="1"/>
  <c r="H28" i="1"/>
  <c r="F27" i="1"/>
  <c r="G27" i="1"/>
  <c r="H27" i="1"/>
  <c r="K45" i="2"/>
  <c r="J21" i="2"/>
  <c r="I21" i="2"/>
  <c r="H21" i="2"/>
  <c r="D17" i="2"/>
  <c r="D18" i="2"/>
  <c r="D5" i="2"/>
  <c r="D7"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F12" i="1"/>
  <c r="G12" i="1"/>
  <c r="M8" i="1"/>
  <c r="M7" i="1"/>
  <c r="M6" i="1"/>
  <c r="M5" i="1"/>
  <c r="F5" i="1"/>
  <c r="M4" i="1"/>
  <c r="M3" i="1"/>
  <c r="M2" i="1"/>
  <c r="M1" i="1"/>
  <c r="E9" i="1"/>
  <c r="H11" i="1"/>
  <c r="F11" i="1"/>
  <c r="G11" i="1"/>
  <c r="H12" i="1"/>
  <c r="H10" i="1"/>
  <c r="F10" i="1"/>
  <c r="G10" i="1"/>
  <c r="F13" i="1"/>
  <c r="G13" i="1"/>
  <c r="H13" i="1"/>
  <c r="H14" i="1"/>
  <c r="F14" i="1"/>
  <c r="G14" i="1"/>
  <c r="F15" i="1"/>
  <c r="G15" i="1"/>
  <c r="H15" i="1"/>
  <c r="H16" i="1"/>
  <c r="F16" i="1"/>
  <c r="G16" i="1"/>
  <c r="F17" i="1"/>
  <c r="G17" i="1"/>
  <c r="H17" i="1"/>
  <c r="H18" i="1"/>
  <c r="F18" i="1"/>
  <c r="G18" i="1"/>
  <c r="F19" i="1"/>
  <c r="G19" i="1"/>
  <c r="H19" i="1"/>
  <c r="F20" i="1"/>
  <c r="G20" i="1"/>
  <c r="H20" i="1"/>
  <c r="F21" i="1"/>
  <c r="G21" i="1"/>
  <c r="H21" i="1"/>
  <c r="H22" i="1"/>
  <c r="F22" i="1"/>
  <c r="G22" i="1"/>
  <c r="F23" i="1"/>
  <c r="G23" i="1"/>
  <c r="H23" i="1"/>
  <c r="F24" i="1"/>
  <c r="G24" i="1"/>
  <c r="H24" i="1"/>
  <c r="F25" i="1"/>
  <c r="G25" i="1"/>
  <c r="H25" i="1"/>
  <c r="F26" i="1"/>
  <c r="G26" i="1"/>
  <c r="H26" i="1"/>
  <c r="F31" i="1"/>
  <c r="G31" i="1"/>
  <c r="H31" i="1"/>
  <c r="A46" i="1"/>
  <c r="A47" i="1"/>
  <c r="A48" i="1"/>
  <c r="A49" i="1"/>
  <c r="A50" i="1"/>
  <c r="A51" i="1"/>
  <c r="A52" i="1"/>
  <c r="A53" i="1"/>
  <c r="A54" i="1"/>
  <c r="A55" i="1"/>
  <c r="A56" i="1"/>
  <c r="A57" i="1"/>
  <c r="A58" i="1"/>
  <c r="A59" i="1"/>
  <c r="A60" i="1"/>
  <c r="A61" i="1"/>
  <c r="A62" i="1"/>
</calcChain>
</file>

<file path=xl/sharedStrings.xml><?xml version="1.0" encoding="utf-8"?>
<sst xmlns="http://schemas.openxmlformats.org/spreadsheetml/2006/main" count="525" uniqueCount="259">
  <si>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</si>
  <si>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</si>
  <si>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</si>
  <si>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</si>
  <si>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</si>
  <si>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</si>
  <si>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</si>
  <si>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</si>
  <si>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</si>
  <si>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</si>
  <si>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</si>
  <si>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</si>
  <si>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</si>
  <si>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</si>
  <si>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</si>
  <si>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</si>
  <si>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</si>
  <si>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</si>
  <si>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</si>
  <si>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</si>
  <si>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</si>
  <si>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</si>
  <si>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</si>
  <si>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</si>
  <si>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</si>
  <si>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</si>
  <si>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</si>
  <si>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</si>
  <si>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</si>
  <si>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</si>
  <si>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</si>
  <si>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</si>
  <si>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</si>
  <si>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</si>
  <si>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</si>
  <si>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</si>
  <si>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</si>
  <si>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</si>
  <si>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</si>
  <si>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</si>
  <si>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</si>
  <si>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</si>
  <si>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</si>
  <si>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</si>
  <si>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</si>
  <si>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</si>
  <si>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</si>
  <si>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</si>
  <si>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</si>
  <si>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</si>
  <si>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</si>
  <si>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</si>
  <si>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</si>
  <si>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</si>
  <si>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</si>
  <si>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</si>
  <si>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</si>
  <si>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</si>
  <si>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</si>
  <si>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</si>
  <si>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</si>
  <si>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</si>
  <si>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</si>
  <si>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</si>
  <si>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</si>
  <si>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</si>
  <si>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</si>
  <si>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</si>
  <si>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</si>
  <si>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</si>
  <si>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</si>
  <si>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</si>
  <si>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</si>
  <si>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</si>
  <si>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</si>
  <si>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</si>
  <si>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</si>
  <si>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</si>
  <si>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</si>
  <si>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</si>
  <si>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</si>
  <si>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</si>
  <si>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</si>
  <si>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</si>
  <si>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</si>
  <si>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</si>
  <si>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</si>
  <si>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</si>
  <si>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</si>
  <si>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</si>
  <si>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</si>
  <si>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</si>
  <si>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</si>
  <si>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</si>
  <si>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</si>
  <si>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</si>
  <si>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</si>
  <si>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</si>
  <si>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</si>
  <si>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</si>
  <si>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</si>
  <si>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</si>
  <si>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</si>
  <si>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</si>
  <si>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</si>
  <si>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</si>
  <si>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</si>
  <si>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</si>
  <si>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</si>
  <si>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</si>
  <si>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</si>
  <si>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</si>
  <si>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</si>
  <si>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</si>
  <si>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</si>
  <si>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</si>
  <si>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</si>
  <si>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</si>
  <si>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</si>
  <si>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</si>
  <si>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</si>
  <si>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</si>
  <si>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</si>
  <si>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</si>
  <si>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</si>
  <si>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</si>
  <si>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</si>
  <si>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</si>
  <si>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</si>
  <si>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</si>
  <si>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</si>
  <si>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</si>
  <si>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</si>
  <si>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</si>
  <si>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</si>
  <si>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</si>
  <si>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</si>
  <si>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</si>
  <si>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</si>
  <si>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</si>
  <si>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</si>
  <si>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</si>
  <si>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</si>
  <si>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</si>
  <si>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</si>
  <si>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</si>
  <si>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</si>
  <si>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</si>
  <si>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</si>
  <si>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</si>
  <si>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</si>
  <si>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</si>
  <si>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</si>
  <si>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</si>
  <si>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</si>
  <si>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</si>
  <si>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</si>
  <si>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</si>
  <si>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</si>
  <si>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</si>
  <si>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</si>
  <si>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</si>
  <si>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</si>
  <si>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</si>
  <si>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</si>
  <si>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</si>
  <si>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</si>
  <si>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</si>
  <si>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</si>
  <si>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</si>
  <si>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</si>
  <si>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</si>
  <si>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</si>
  <si>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</si>
  <si>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</si>
  <si>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</si>
  <si>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</si>
  <si>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</si>
  <si>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</si>
  <si>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</si>
  <si>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</si>
  <si>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</si>
  <si>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</si>
  <si>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</si>
  <si>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</si>
  <si>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</si>
  <si>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</si>
  <si>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Fotografía</t>
  </si>
  <si>
    <t>Ilustración</t>
  </si>
  <si>
    <t>Ver observaciones</t>
  </si>
  <si>
    <t>Fenómenos ondulatorios</t>
  </si>
  <si>
    <t>Diana García</t>
  </si>
  <si>
    <t>CN_11_04_CO_REC50</t>
  </si>
  <si>
    <t>Primera ley, ángulos en mismo plano</t>
  </si>
  <si>
    <t>Ecuación ley de Snell</t>
  </si>
  <si>
    <t>Ejercicio con ley de Snell</t>
  </si>
  <si>
    <t>Refracción lápiz en vaso</t>
  </si>
  <si>
    <t>Tabla velocidades de la luz en distintos medios</t>
  </si>
  <si>
    <t>Prisma normal</t>
  </si>
  <si>
    <t>Frecuencias de los colores</t>
  </si>
  <si>
    <t>Descomposición de luz en prisma</t>
  </si>
  <si>
    <t>Arcoíris</t>
  </si>
  <si>
    <t>http://www.hannainst.es/blog/wp-content/uploads/2014/03/REFRACCION.jpg</t>
  </si>
  <si>
    <t>Refracción de un rayo</t>
  </si>
  <si>
    <t>Hombre con linterna gritando</t>
  </si>
  <si>
    <t>Ilustrar, pero no poner textos ni los símbolos junto a los ángulos</t>
  </si>
  <si>
    <t>https://upload.wikimedia.org/wikipedia/commons/thumb/6/63/Refracci%C3%B3n.svg/320px-Refracci%C3%B3n.svg.png</t>
  </si>
  <si>
    <t>Refracción con flechas, textos y ángulos</t>
  </si>
  <si>
    <t>Ilustrar</t>
  </si>
  <si>
    <t>Hacer un dibujo como este, pero una vista no de frente, como ahora está, sino en ángulo, como si la imagen rotara un poco hacia un lado, y el observador se elevara un poco. Todo el dibujo sí permanece en el mismo plano.</t>
  </si>
  <si>
    <t>Velocidad de las ondas</t>
  </si>
  <si>
    <t>Ilustrar. Quitar todos los textos, excepto los que dicen "Medio rápido" y "Medio lento"</t>
  </si>
  <si>
    <t>Reflexión y refracción</t>
  </si>
  <si>
    <t>Ilustrar, pero no hacer esas flechas que unen los textos "Haz incidente" y "Haz reflejado", pues confunden. Los textos dejarlos, y ponerlos cerca a los haces.</t>
  </si>
  <si>
    <t>Lapiz en vaso de agua</t>
  </si>
  <si>
    <t>http://html.rincondelvago.com/000145472.png</t>
  </si>
  <si>
    <t>Ondas sonoras en el viento</t>
  </si>
  <si>
    <t>http://hyperphysics.phy-astr.gsu.edu/hbasees/sound/imgsou/refr2.gif</t>
  </si>
  <si>
    <t>Sonido el día frío</t>
  </si>
  <si>
    <t>Sonido el día caliente</t>
  </si>
  <si>
    <t>Ilustrar, con base en la imagen del link y la que se adjunta (no poner el perro). Usar la mitad inferior de la imagen.</t>
  </si>
  <si>
    <t>Ilustrar, de forma similar a la imagen anterior, pero ahora se toma como base la mitad de arriba de esta imagen que se adjunta.</t>
  </si>
  <si>
    <t>Hacer ondas sonoras viajando junto con el viento, y mostrar como más adelante hay un viento diferente (en otra dirección) que modifica la dirección de las ondas.</t>
  </si>
  <si>
    <t>Tabla de velocidad del sonido</t>
  </si>
  <si>
    <t>http://www.didacticamultimediacr.com/CD_FISICA/tematica/Fis_11/jpg/fis_11_0018.jpg</t>
  </si>
  <si>
    <t>http://3.bp.blogspot.com/-xJgfZaCGOhY/VYt3TbNNKrI/AAAAAAAANwI/P6TwEI-essQ/s1600/Indice%2Bde%2Brefracci%25C3%25B3n%2Bpara%2Bdiferentes%2Bmedios%2Bmateriales%2Bcon%2Bluz%2Bamarilla%2Bde%2Bsodio%2B%25284%2529.jpg</t>
  </si>
  <si>
    <t>https://upload.wikimedia.org/wikipedia/commons/7/7f/Refraccion2.gif</t>
  </si>
  <si>
    <t>Espejismo explicación</t>
  </si>
  <si>
    <t>Espejismo foto</t>
  </si>
  <si>
    <t>https://upload.wikimedia.org/wikipedia/commons/thumb/9/9e/Espejismo.svg/370px-Espejismo.svg.png</t>
  </si>
  <si>
    <t>Quitar el primer texto: "Aire con densidad desigual…". Dibujar bien a la persona, y no dejar un fondo colorido.</t>
  </si>
  <si>
    <t>Índice de refracción</t>
  </si>
  <si>
    <t>Ley de Snell con índice de refracción</t>
  </si>
  <si>
    <t>Mujer gritando en cima de montaña</t>
  </si>
  <si>
    <t>Refracción por diferentes medios</t>
  </si>
  <si>
    <t>Ilustrar. No escribir Sin, sino Sen.</t>
  </si>
  <si>
    <t>Tiempo mínimo, recorrido de luz en aire y vidrio</t>
  </si>
  <si>
    <t>http://www.tv411.org/sites/default/files/ESScience8_A1_Q5.png</t>
  </si>
  <si>
    <t>Prisma curvo</t>
  </si>
  <si>
    <t>Lentes</t>
  </si>
  <si>
    <t>cambiar las siguinetes mayúsculas: la s de sen, la k de km, todas las x en minúsculas, y cambiar el punto de 0.5624 por una coma 0,534</t>
  </si>
  <si>
    <t>Ilustrar; colocar el el simbolo de tempratura los grados (°C), oxígeno tiene tílde, // en la columna de velocidad cambiar el punto de 331.7 por la coma (331,7), quitar espacio de 1450 y de 5130 el de 51 000 si n¿lo dejamos así pero con espacio fino que es un medio espacio</t>
  </si>
  <si>
    <t>http://3.bp.blogspot.com/-xJgfZaCGOhY/VYt3TbNNKrI/AAAAAAAANwI/P6TwEI-essQ/s1600/Indice%2Bde%2Brefracci%25C3%25B3n%2Bpara%2Bdiferentes%2Bmedios%2Bmateriales%2Bcon%2Bluz%2Bamarilla%2Bde%2Bsodio%2B%25284%2529.jpg_</t>
  </si>
  <si>
    <t>Quitar la columna de índices de refracción, y donde dice vidrio típico crown escribir solo "vidrio". También escribir solo agua, sin poner la temperatura. // lo numeros de velocidad tienen pinto para indicar los miles, por favor quitarlos y colocar espacio fino o medio espacio</t>
  </si>
  <si>
    <t>Quitar la columna de velocidad de la luz, y donde dice vidrio típico crown escribir solo vidrio. También escribir solo agua, sin poner la temperatura, en título de indice de refacción solo ponerle mayúscula a la i de Índice y quitaar la mayúsculo de Refracción así refracción</t>
  </si>
  <si>
    <t>Cuerdas vibrando en dos planos</t>
  </si>
  <si>
    <t>Hacer una cuerda sujeta por ambos extremos, y que ondula en un plano vertical, y escribir debajo "Polarización en el plano vertical", y hacer otra cuerda igual pero ondulando en un plano horizontal y escribir "Polarización en un plano horizontal". Algo como la imagen que se adjunta, pero sin la niña.</t>
  </si>
  <si>
    <t>Cuerdas vibrando en muchos planos</t>
  </si>
  <si>
    <t>Representación de ondas no polarizadas</t>
  </si>
  <si>
    <t>Cristal polarizador</t>
  </si>
  <si>
    <t>Ilustrar, cambiando la linterna por el sol y quitando la cruz que está después de ls primeras flechas, y quitar el texto correspondiente: "Componentes horizontal y vertical".</t>
  </si>
  <si>
    <t>Hacer varias cuerdas superpuestas, vibrando en varios planos. Como tomar las dos cuerdas de la imagen anterior, unirlas, y además hacer otras que no se muevan vertical u horizontalmente sino en otros ángulos.</t>
  </si>
  <si>
    <t>Ilustrar, pero solo las figuras a y b.}</t>
  </si>
  <si>
    <t>Polarización de ondas con dos polarizadores</t>
  </si>
  <si>
    <t>Reflejo de luz polarizada</t>
  </si>
  <si>
    <t>ilustrar</t>
  </si>
  <si>
    <t>Lente con filtro polarizador</t>
  </si>
  <si>
    <t>Gafas de sol y 3d</t>
  </si>
  <si>
    <t>Hacer la tabla del primer link, pero adicionar una columna para las longitudes de onda. Están el el siguiente link, en la segunda imagen de la sección (una lista con 7 colores y sus longitudes de onda): https://es.wikipedia.org/wiki/Color#El_espectro_visible_por_los_humanos. Quedaría una tabla que tiene, en la primera columna, color, en la siguiente, frecuencia, en la siguiente, longitudes de onda, y en la última, hacer las líneas de colores que aparecen en el primer link.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</si>
</sst>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7">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87923</xdr:colOff>
      <xdr:row>16</xdr:row>
      <xdr:rowOff>14654</xdr:rowOff>
    </xdr:from>
    <xdr:to>
      <xdr:col>10</xdr:col>
      <xdr:colOff>1581572</xdr:colOff>
      <xdr:row>16</xdr:row>
      <xdr:rowOff>764527</xdr:rowOff>
    </xdr:to>
    <xdr:pic>
      <xdr:nvPicPr>
        <xdr:cNvPr id="3" name="Imagen 2"/>
        <xdr:cNvPicPr>
          <a:picLocks noChangeAspect="1"/>
        </xdr:cNvPicPr>
      </xdr:nvPicPr>
      <xdr:blipFill>
        <a:blip xmlns:r="http://schemas.openxmlformats.org/officeDocument/2006/relationships" r:embed="rId1"/>
        <a:stretch>
          <a:fillRect/>
        </a:stretch>
      </xdr:blipFill>
      <xdr:spPr>
        <a:xfrm>
          <a:off x="16470923" y="5729654"/>
          <a:ext cx="1493649" cy="749873"/>
        </a:xfrm>
        <a:prstGeom prst="rect">
          <a:avLst/>
        </a:prstGeom>
      </xdr:spPr>
    </xdr:pic>
    <xdr:clientData/>
  </xdr:twoCellAnchor>
  <xdr:twoCellAnchor editAs="oneCell">
    <xdr:from>
      <xdr:col>10</xdr:col>
      <xdr:colOff>175153</xdr:colOff>
      <xdr:row>13</xdr:row>
      <xdr:rowOff>58615</xdr:rowOff>
    </xdr:from>
    <xdr:to>
      <xdr:col>10</xdr:col>
      <xdr:colOff>2031138</xdr:colOff>
      <xdr:row>13</xdr:row>
      <xdr:rowOff>2191112</xdr:rowOff>
    </xdr:to>
    <xdr:pic>
      <xdr:nvPicPr>
        <xdr:cNvPr id="5" name="Imagen 4"/>
        <xdr:cNvPicPr>
          <a:picLocks noChangeAspect="1"/>
        </xdr:cNvPicPr>
      </xdr:nvPicPr>
      <xdr:blipFill>
        <a:blip xmlns:r="http://schemas.openxmlformats.org/officeDocument/2006/relationships" r:embed="rId2"/>
        <a:stretch>
          <a:fillRect/>
        </a:stretch>
      </xdr:blipFill>
      <xdr:spPr>
        <a:xfrm>
          <a:off x="16558153" y="4762500"/>
          <a:ext cx="1855985" cy="2132497"/>
        </a:xfrm>
        <a:prstGeom prst="rect">
          <a:avLst/>
        </a:prstGeom>
      </xdr:spPr>
    </xdr:pic>
    <xdr:clientData/>
  </xdr:twoCellAnchor>
  <xdr:twoCellAnchor editAs="oneCell">
    <xdr:from>
      <xdr:col>10</xdr:col>
      <xdr:colOff>0</xdr:colOff>
      <xdr:row>23</xdr:row>
      <xdr:rowOff>0</xdr:rowOff>
    </xdr:from>
    <xdr:to>
      <xdr:col>10</xdr:col>
      <xdr:colOff>2116590</xdr:colOff>
      <xdr:row>23</xdr:row>
      <xdr:rowOff>1586248</xdr:rowOff>
    </xdr:to>
    <xdr:pic>
      <xdr:nvPicPr>
        <xdr:cNvPr id="11" name="Imagen 10"/>
        <xdr:cNvPicPr>
          <a:picLocks noChangeAspect="1"/>
        </xdr:cNvPicPr>
      </xdr:nvPicPr>
      <xdr:blipFill>
        <a:blip xmlns:r="http://schemas.openxmlformats.org/officeDocument/2006/relationships" r:embed="rId3"/>
        <a:stretch>
          <a:fillRect/>
        </a:stretch>
      </xdr:blipFill>
      <xdr:spPr>
        <a:xfrm>
          <a:off x="16383000" y="16412308"/>
          <a:ext cx="2116590" cy="1586248"/>
        </a:xfrm>
        <a:prstGeom prst="rect">
          <a:avLst/>
        </a:prstGeom>
      </xdr:spPr>
    </xdr:pic>
    <xdr:clientData/>
  </xdr:twoCellAnchor>
  <xdr:oneCellAnchor>
    <xdr:from>
      <xdr:col>10</xdr:col>
      <xdr:colOff>157971</xdr:colOff>
      <xdr:row>22</xdr:row>
      <xdr:rowOff>29308</xdr:rowOff>
    </xdr:from>
    <xdr:ext cx="2116590" cy="1586248"/>
    <xdr:pic>
      <xdr:nvPicPr>
        <xdr:cNvPr id="12" name="Imagen 11"/>
        <xdr:cNvPicPr>
          <a:picLocks noChangeAspect="1"/>
        </xdr:cNvPicPr>
      </xdr:nvPicPr>
      <xdr:blipFill>
        <a:blip xmlns:r="http://schemas.openxmlformats.org/officeDocument/2006/relationships" r:embed="rId3"/>
        <a:stretch>
          <a:fillRect/>
        </a:stretch>
      </xdr:blipFill>
      <xdr:spPr>
        <a:xfrm>
          <a:off x="16540971" y="11708423"/>
          <a:ext cx="2116590" cy="1586248"/>
        </a:xfrm>
        <a:prstGeom prst="rect">
          <a:avLst/>
        </a:prstGeom>
      </xdr:spPr>
    </xdr:pic>
    <xdr:clientData/>
  </xdr:oneCellAnchor>
  <xdr:oneCellAnchor>
    <xdr:from>
      <xdr:col>10</xdr:col>
      <xdr:colOff>0</xdr:colOff>
      <xdr:row>22</xdr:row>
      <xdr:rowOff>0</xdr:rowOff>
    </xdr:from>
    <xdr:ext cx="2116590" cy="1586248"/>
    <xdr:pic>
      <xdr:nvPicPr>
        <xdr:cNvPr id="13" name="Imagen 12"/>
        <xdr:cNvPicPr>
          <a:picLocks noChangeAspect="1"/>
        </xdr:cNvPicPr>
      </xdr:nvPicPr>
      <xdr:blipFill>
        <a:blip xmlns:r="http://schemas.openxmlformats.org/officeDocument/2006/relationships" r:embed="rId3"/>
        <a:stretch>
          <a:fillRect/>
        </a:stretch>
      </xdr:blipFill>
      <xdr:spPr>
        <a:xfrm>
          <a:off x="16383000" y="11679115"/>
          <a:ext cx="2116590" cy="1586248"/>
        </a:xfrm>
        <a:prstGeom prst="rect">
          <a:avLst/>
        </a:prstGeom>
      </xdr:spPr>
    </xdr:pic>
    <xdr:clientData/>
  </xdr:oneCellAnchor>
  <xdr:twoCellAnchor editAs="oneCell">
    <xdr:from>
      <xdr:col>10</xdr:col>
      <xdr:colOff>102577</xdr:colOff>
      <xdr:row>29</xdr:row>
      <xdr:rowOff>73269</xdr:rowOff>
    </xdr:from>
    <xdr:to>
      <xdr:col>10</xdr:col>
      <xdr:colOff>2705795</xdr:colOff>
      <xdr:row>29</xdr:row>
      <xdr:rowOff>646343</xdr:rowOff>
    </xdr:to>
    <xdr:pic>
      <xdr:nvPicPr>
        <xdr:cNvPr id="19" name="Imagen 18"/>
        <xdr:cNvPicPr>
          <a:picLocks noChangeAspect="1"/>
        </xdr:cNvPicPr>
      </xdr:nvPicPr>
      <xdr:blipFill>
        <a:blip xmlns:r="http://schemas.openxmlformats.org/officeDocument/2006/relationships" r:embed="rId4"/>
        <a:stretch>
          <a:fillRect/>
        </a:stretch>
      </xdr:blipFill>
      <xdr:spPr>
        <a:xfrm>
          <a:off x="16485577" y="21394615"/>
          <a:ext cx="2603218" cy="573074"/>
        </a:xfrm>
        <a:prstGeom prst="rect">
          <a:avLst/>
        </a:prstGeom>
      </xdr:spPr>
    </xdr:pic>
    <xdr:clientData/>
  </xdr:twoCellAnchor>
  <xdr:twoCellAnchor editAs="oneCell">
    <xdr:from>
      <xdr:col>10</xdr:col>
      <xdr:colOff>14653</xdr:colOff>
      <xdr:row>16</xdr:row>
      <xdr:rowOff>415088</xdr:rowOff>
    </xdr:from>
    <xdr:to>
      <xdr:col>17</xdr:col>
      <xdr:colOff>0</xdr:colOff>
      <xdr:row>17</xdr:row>
      <xdr:rowOff>2169746</xdr:rowOff>
    </xdr:to>
    <xdr:pic>
      <xdr:nvPicPr>
        <xdr:cNvPr id="20" name="Imagen 19"/>
        <xdr:cNvPicPr>
          <a:picLocks noChangeAspect="1"/>
        </xdr:cNvPicPr>
      </xdr:nvPicPr>
      <xdr:blipFill>
        <a:blip xmlns:r="http://schemas.openxmlformats.org/officeDocument/2006/relationships" r:embed="rId5"/>
        <a:stretch>
          <a:fillRect/>
        </a:stretch>
      </xdr:blipFill>
      <xdr:spPr>
        <a:xfrm>
          <a:off x="16397653" y="10028011"/>
          <a:ext cx="4542693" cy="2707158"/>
        </a:xfrm>
        <a:prstGeom prst="rect">
          <a:avLst/>
        </a:prstGeom>
      </xdr:spPr>
    </xdr:pic>
    <xdr:clientData/>
  </xdr:twoCellAnchor>
  <xdr:twoCellAnchor editAs="oneCell">
    <xdr:from>
      <xdr:col>10</xdr:col>
      <xdr:colOff>73269</xdr:colOff>
      <xdr:row>30</xdr:row>
      <xdr:rowOff>48518</xdr:rowOff>
    </xdr:from>
    <xdr:to>
      <xdr:col>10</xdr:col>
      <xdr:colOff>2489977</xdr:colOff>
      <xdr:row>30</xdr:row>
      <xdr:rowOff>2203661</xdr:rowOff>
    </xdr:to>
    <xdr:pic>
      <xdr:nvPicPr>
        <xdr:cNvPr id="22" name="Imagen 21"/>
        <xdr:cNvPicPr>
          <a:picLocks noChangeAspect="1"/>
        </xdr:cNvPicPr>
      </xdr:nvPicPr>
      <xdr:blipFill>
        <a:blip xmlns:r="http://schemas.openxmlformats.org/officeDocument/2006/relationships" r:embed="rId6"/>
        <a:stretch>
          <a:fillRect/>
        </a:stretch>
      </xdr:blipFill>
      <xdr:spPr>
        <a:xfrm>
          <a:off x="16456269" y="26117710"/>
          <a:ext cx="2416708" cy="2155143"/>
        </a:xfrm>
        <a:prstGeom prst="rect">
          <a:avLst/>
        </a:prstGeom>
      </xdr:spPr>
    </xdr:pic>
    <xdr:clientData/>
  </xdr:twoCellAnchor>
  <xdr:twoCellAnchor editAs="oneCell">
    <xdr:from>
      <xdr:col>10</xdr:col>
      <xdr:colOff>43962</xdr:colOff>
      <xdr:row>31</xdr:row>
      <xdr:rowOff>86354</xdr:rowOff>
    </xdr:from>
    <xdr:to>
      <xdr:col>10</xdr:col>
      <xdr:colOff>2539192</xdr:colOff>
      <xdr:row>31</xdr:row>
      <xdr:rowOff>1824104</xdr:rowOff>
    </xdr:to>
    <xdr:pic>
      <xdr:nvPicPr>
        <xdr:cNvPr id="25" name="Imagen 24"/>
        <xdr:cNvPicPr>
          <a:picLocks noChangeAspect="1"/>
        </xdr:cNvPicPr>
      </xdr:nvPicPr>
      <xdr:blipFill>
        <a:blip xmlns:r="http://schemas.openxmlformats.org/officeDocument/2006/relationships" r:embed="rId7"/>
        <a:stretch>
          <a:fillRect/>
        </a:stretch>
      </xdr:blipFill>
      <xdr:spPr>
        <a:xfrm>
          <a:off x="16426962" y="28617392"/>
          <a:ext cx="2495230" cy="1737750"/>
        </a:xfrm>
        <a:prstGeom prst="rect">
          <a:avLst/>
        </a:prstGeom>
      </xdr:spPr>
    </xdr:pic>
    <xdr:clientData/>
  </xdr:twoCellAnchor>
  <xdr:twoCellAnchor editAs="oneCell">
    <xdr:from>
      <xdr:col>10</xdr:col>
      <xdr:colOff>73269</xdr:colOff>
      <xdr:row>32</xdr:row>
      <xdr:rowOff>79249</xdr:rowOff>
    </xdr:from>
    <xdr:to>
      <xdr:col>10</xdr:col>
      <xdr:colOff>2544336</xdr:colOff>
      <xdr:row>32</xdr:row>
      <xdr:rowOff>1718222</xdr:rowOff>
    </xdr:to>
    <xdr:pic>
      <xdr:nvPicPr>
        <xdr:cNvPr id="26" name="Imagen 25"/>
        <xdr:cNvPicPr>
          <a:picLocks noChangeAspect="1"/>
        </xdr:cNvPicPr>
      </xdr:nvPicPr>
      <xdr:blipFill>
        <a:blip xmlns:r="http://schemas.openxmlformats.org/officeDocument/2006/relationships" r:embed="rId8"/>
        <a:stretch>
          <a:fillRect/>
        </a:stretch>
      </xdr:blipFill>
      <xdr:spPr>
        <a:xfrm>
          <a:off x="16456269" y="30691134"/>
          <a:ext cx="2471067" cy="1638973"/>
        </a:xfrm>
        <a:prstGeom prst="rect">
          <a:avLst/>
        </a:prstGeom>
      </xdr:spPr>
    </xdr:pic>
    <xdr:clientData/>
  </xdr:twoCellAnchor>
  <xdr:twoCellAnchor editAs="oneCell">
    <xdr:from>
      <xdr:col>10</xdr:col>
      <xdr:colOff>43962</xdr:colOff>
      <xdr:row>33</xdr:row>
      <xdr:rowOff>87923</xdr:rowOff>
    </xdr:from>
    <xdr:to>
      <xdr:col>10</xdr:col>
      <xdr:colOff>2348450</xdr:colOff>
      <xdr:row>33</xdr:row>
      <xdr:rowOff>874375</xdr:rowOff>
    </xdr:to>
    <xdr:pic>
      <xdr:nvPicPr>
        <xdr:cNvPr id="27" name="Imagen 26"/>
        <xdr:cNvPicPr>
          <a:picLocks noChangeAspect="1"/>
        </xdr:cNvPicPr>
      </xdr:nvPicPr>
      <xdr:blipFill>
        <a:blip xmlns:r="http://schemas.openxmlformats.org/officeDocument/2006/relationships" r:embed="rId9"/>
        <a:stretch>
          <a:fillRect/>
        </a:stretch>
      </xdr:blipFill>
      <xdr:spPr>
        <a:xfrm>
          <a:off x="16426962" y="32707385"/>
          <a:ext cx="2304488" cy="786452"/>
        </a:xfrm>
        <a:prstGeom prst="rect">
          <a:avLst/>
        </a:prstGeom>
      </xdr:spPr>
    </xdr:pic>
    <xdr:clientData/>
  </xdr:twoCellAnchor>
  <xdr:twoCellAnchor editAs="oneCell">
    <xdr:from>
      <xdr:col>10</xdr:col>
      <xdr:colOff>205153</xdr:colOff>
      <xdr:row>37</xdr:row>
      <xdr:rowOff>92459</xdr:rowOff>
    </xdr:from>
    <xdr:to>
      <xdr:col>10</xdr:col>
      <xdr:colOff>1216268</xdr:colOff>
      <xdr:row>37</xdr:row>
      <xdr:rowOff>1821788</xdr:rowOff>
    </xdr:to>
    <xdr:pic>
      <xdr:nvPicPr>
        <xdr:cNvPr id="2" name="Imagen 1"/>
        <xdr:cNvPicPr>
          <a:picLocks noChangeAspect="1"/>
        </xdr:cNvPicPr>
      </xdr:nvPicPr>
      <xdr:blipFill>
        <a:blip xmlns:r="http://schemas.openxmlformats.org/officeDocument/2006/relationships" r:embed="rId10"/>
        <a:stretch>
          <a:fillRect/>
        </a:stretch>
      </xdr:blipFill>
      <xdr:spPr>
        <a:xfrm>
          <a:off x="16588153" y="36287459"/>
          <a:ext cx="1011115" cy="1729329"/>
        </a:xfrm>
        <a:prstGeom prst="rect">
          <a:avLst/>
        </a:prstGeom>
      </xdr:spPr>
    </xdr:pic>
    <xdr:clientData/>
  </xdr:twoCellAnchor>
  <xdr:twoCellAnchor editAs="oneCell">
    <xdr:from>
      <xdr:col>10</xdr:col>
      <xdr:colOff>0</xdr:colOff>
      <xdr:row>40</xdr:row>
      <xdr:rowOff>0</xdr:rowOff>
    </xdr:from>
    <xdr:to>
      <xdr:col>10</xdr:col>
      <xdr:colOff>2152075</xdr:colOff>
      <xdr:row>40</xdr:row>
      <xdr:rowOff>2078916</xdr:rowOff>
    </xdr:to>
    <xdr:pic>
      <xdr:nvPicPr>
        <xdr:cNvPr id="7" name="Imagen 6"/>
        <xdr:cNvPicPr>
          <a:picLocks noChangeAspect="1"/>
        </xdr:cNvPicPr>
      </xdr:nvPicPr>
      <xdr:blipFill>
        <a:blip xmlns:r="http://schemas.openxmlformats.org/officeDocument/2006/relationships" r:embed="rId11"/>
        <a:stretch>
          <a:fillRect/>
        </a:stretch>
      </xdr:blipFill>
      <xdr:spPr>
        <a:xfrm>
          <a:off x="16383000" y="41690192"/>
          <a:ext cx="2152075" cy="2078916"/>
        </a:xfrm>
        <a:prstGeom prst="rect">
          <a:avLst/>
        </a:prstGeom>
      </xdr:spPr>
    </xdr:pic>
    <xdr:clientData/>
  </xdr:twoCellAnchor>
  <xdr:twoCellAnchor editAs="oneCell">
    <xdr:from>
      <xdr:col>10</xdr:col>
      <xdr:colOff>0</xdr:colOff>
      <xdr:row>39</xdr:row>
      <xdr:rowOff>0</xdr:rowOff>
    </xdr:from>
    <xdr:to>
      <xdr:col>10</xdr:col>
      <xdr:colOff>2475191</xdr:colOff>
      <xdr:row>39</xdr:row>
      <xdr:rowOff>1219306</xdr:rowOff>
    </xdr:to>
    <xdr:pic>
      <xdr:nvPicPr>
        <xdr:cNvPr id="8" name="Imagen 7"/>
        <xdr:cNvPicPr>
          <a:picLocks noChangeAspect="1"/>
        </xdr:cNvPicPr>
      </xdr:nvPicPr>
      <xdr:blipFill>
        <a:blip xmlns:r="http://schemas.openxmlformats.org/officeDocument/2006/relationships" r:embed="rId12"/>
        <a:stretch>
          <a:fillRect/>
        </a:stretch>
      </xdr:blipFill>
      <xdr:spPr>
        <a:xfrm>
          <a:off x="16383000" y="39653308"/>
          <a:ext cx="2475191" cy="1219306"/>
        </a:xfrm>
        <a:prstGeom prst="rect">
          <a:avLst/>
        </a:prstGeom>
      </xdr:spPr>
    </xdr:pic>
    <xdr:clientData/>
  </xdr:twoCellAnchor>
  <xdr:twoCellAnchor editAs="oneCell">
    <xdr:from>
      <xdr:col>10</xdr:col>
      <xdr:colOff>0</xdr:colOff>
      <xdr:row>41</xdr:row>
      <xdr:rowOff>0</xdr:rowOff>
    </xdr:from>
    <xdr:to>
      <xdr:col>10</xdr:col>
      <xdr:colOff>2493480</xdr:colOff>
      <xdr:row>41</xdr:row>
      <xdr:rowOff>646232</xdr:rowOff>
    </xdr:to>
    <xdr:pic>
      <xdr:nvPicPr>
        <xdr:cNvPr id="9" name="Imagen 8"/>
        <xdr:cNvPicPr>
          <a:picLocks noChangeAspect="1"/>
        </xdr:cNvPicPr>
      </xdr:nvPicPr>
      <xdr:blipFill>
        <a:blip xmlns:r="http://schemas.openxmlformats.org/officeDocument/2006/relationships" r:embed="rId13"/>
        <a:stretch>
          <a:fillRect/>
        </a:stretch>
      </xdr:blipFill>
      <xdr:spPr>
        <a:xfrm>
          <a:off x="16383000" y="43961538"/>
          <a:ext cx="2493480" cy="646232"/>
        </a:xfrm>
        <a:prstGeom prst="rect">
          <a:avLst/>
        </a:prstGeom>
      </xdr:spPr>
    </xdr:pic>
    <xdr:clientData/>
  </xdr:twoCellAnchor>
  <xdr:twoCellAnchor editAs="oneCell">
    <xdr:from>
      <xdr:col>10</xdr:col>
      <xdr:colOff>0</xdr:colOff>
      <xdr:row>42</xdr:row>
      <xdr:rowOff>0</xdr:rowOff>
    </xdr:from>
    <xdr:to>
      <xdr:col>10</xdr:col>
      <xdr:colOff>2798307</xdr:colOff>
      <xdr:row>42</xdr:row>
      <xdr:rowOff>1828959</xdr:rowOff>
    </xdr:to>
    <xdr:pic>
      <xdr:nvPicPr>
        <xdr:cNvPr id="14" name="Imagen 13"/>
        <xdr:cNvPicPr>
          <a:picLocks noChangeAspect="1"/>
        </xdr:cNvPicPr>
      </xdr:nvPicPr>
      <xdr:blipFill>
        <a:blip xmlns:r="http://schemas.openxmlformats.org/officeDocument/2006/relationships" r:embed="rId14"/>
        <a:stretch>
          <a:fillRect/>
        </a:stretch>
      </xdr:blipFill>
      <xdr:spPr>
        <a:xfrm>
          <a:off x="16383000" y="45881192"/>
          <a:ext cx="2798307" cy="18289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65" zoomScaleNormal="65" zoomScalePageLayoutView="140" workbookViewId="0">
      <pane ySplit="9" topLeftCell="A35" activePane="bottomLeft" state="frozen"/>
      <selection pane="bottomLeft" activeCell="K37" sqref="K35:K37"/>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37.875" style="15" customWidth="1"/>
    <col min="12" max="12" width="20.375" style="2" hidden="1" customWidth="1"/>
    <col min="13" max="13" width="14.5" style="2" hidden="1" customWidth="1"/>
    <col min="14" max="14" width="10.875" style="2" hidden="1" customWidth="1"/>
    <col min="15" max="15" width="19"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v>
      </c>
    </row>
    <row r="2" spans="1:16" ht="15.75" x14ac:dyDescent="0.25">
      <c r="A2" s="1"/>
      <c r="B2" s="3" t="s">
        <v>121</v>
      </c>
      <c r="C2" s="83" t="s">
        <v>22</v>
      </c>
      <c r="D2" s="84"/>
      <c r="F2" s="76" t="s">
        <v>0</v>
      </c>
      <c r="G2" s="77"/>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5">
        <v>11</v>
      </c>
      <c r="D3" s="86"/>
      <c r="F3" s="78">
        <v>42246</v>
      </c>
      <c r="G3" s="79"/>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5" t="s">
        <v>190</v>
      </c>
      <c r="D4" s="86"/>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7" t="s">
        <v>191</v>
      </c>
      <c r="D5" s="88"/>
      <c r="E5" s="5"/>
      <c r="F5" s="37" t="str">
        <f>IF(G4="Recurso","Motor del recurso","")</f>
        <v>Motor del recurso</v>
      </c>
      <c r="G5" s="61" t="s">
        <v>135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2" t="s">
        <v>192</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0" t="s">
        <v>62</v>
      </c>
      <c r="G8" s="81"/>
      <c r="H8" s="81"/>
      <c r="I8" s="82"/>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55.5" customHeight="1" thickBot="1" x14ac:dyDescent="0.3">
      <c r="A9" s="21" t="s">
        <v>2</v>
      </c>
      <c r="B9" s="18" t="s">
        <v>9</v>
      </c>
      <c r="C9" s="17" t="s">
        <v>3</v>
      </c>
      <c r="D9" s="17" t="s">
        <v>4</v>
      </c>
      <c r="E9" s="18" t="str">
        <f>IF($G$4="Recurso",$M$1,$L$1)</f>
        <v>Ubicación de la imagen en el recurso F7</v>
      </c>
      <c r="F9" s="57" t="s">
        <v>61</v>
      </c>
      <c r="G9" s="57" t="s">
        <v>59</v>
      </c>
      <c r="H9" s="57" t="s">
        <v>60</v>
      </c>
      <c r="I9" s="57" t="s">
        <v>114</v>
      </c>
      <c r="J9" s="18" t="s">
        <v>6</v>
      </c>
      <c r="K9" s="19" t="s">
        <v>7</v>
      </c>
      <c r="O9" s="2" t="str">
        <f>'Definición técnica de imagenes'!A11</f>
        <v>M10B</v>
      </c>
    </row>
    <row r="10" spans="1:16" s="11" customFormat="1" ht="54" x14ac:dyDescent="0.25">
      <c r="A10" s="12" t="str">
        <f>IF(OR(B10&lt;&gt;"",J10&lt;&gt;""),"IMG01","")</f>
        <v>IMG01</v>
      </c>
      <c r="B10" s="62" t="s">
        <v>202</v>
      </c>
      <c r="C10" s="20" t="str">
        <f t="shared" ref="C10:C41" si="0">IF(OR(B10&lt;&gt;"",J10&lt;&gt;""),IF($G$4="Recurso",CONCATENATE($G$4," ",$G$5),$G$4),"")</f>
        <v>Recurso F7</v>
      </c>
      <c r="D10" s="63" t="s">
        <v>188</v>
      </c>
      <c r="E10" s="63" t="s">
        <v>150</v>
      </c>
      <c r="F10" s="13" t="str">
        <f t="shared" ref="F10" ca="1" si="1">IF(OR(B10&lt;&gt;"",J10&lt;&gt;""),CONCATENATE($C$7,"_",$A10,IF($G$4="Cuaderno de Estudio","_small",CONCATENATE(IF(I10="","","n"),IF(LEFT($G$5,1)="F",".jpg",".png")))),"")</f>
        <v>CN_11_04_CO_REC50_IMG01.jpg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t="s">
        <v>203</v>
      </c>
      <c r="K10" s="64" t="s">
        <v>205</v>
      </c>
      <c r="O10" s="2" t="str">
        <f>'Definición técnica de imagenes'!A12</f>
        <v>M12D</v>
      </c>
    </row>
    <row r="11" spans="1:16" s="11" customFormat="1" ht="36.75" customHeight="1" x14ac:dyDescent="0.25">
      <c r="A11" s="12" t="str">
        <f t="shared" ref="A11:A18" si="3">IF(OR(B11&lt;&gt;"",J11&lt;&gt;""),CONCATENATE(LEFT(A10,3),IF(MID(A10,4,2)+1&lt;10,CONCATENATE("0",MID(A10,4,2)+1))),"")</f>
        <v>IMG02</v>
      </c>
      <c r="B11" s="62">
        <v>242688979</v>
      </c>
      <c r="C11" s="20" t="str">
        <f t="shared" si="0"/>
        <v>Recurso F7</v>
      </c>
      <c r="D11" s="63" t="s">
        <v>187</v>
      </c>
      <c r="E11" s="63" t="s">
        <v>150</v>
      </c>
      <c r="F11" s="13" t="str">
        <f t="shared" ref="F11:F74" ca="1" si="4">IF(OR(B11&lt;&gt;"",J11&lt;&gt;""),CONCATENATE($C$7,"_",$A11,IF($G$4="Cuaderno de Estudio","_small",CONCATENATE(IF(I11="","","n"),IF(LEFT($G$5,1)="F",".jpg",".png")))),"")</f>
        <v>CN_11_04_CO_REC50_IMG02.jpg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t="s">
        <v>204</v>
      </c>
      <c r="K11" s="65"/>
      <c r="O11" s="2" t="str">
        <f>'Definición técnica de imagenes'!A13</f>
        <v>M101</v>
      </c>
    </row>
    <row r="12" spans="1:16" s="11" customFormat="1" ht="27" x14ac:dyDescent="0.25">
      <c r="A12" s="12" t="str">
        <f t="shared" si="3"/>
        <v>IMG03</v>
      </c>
      <c r="B12" s="62" t="s">
        <v>215</v>
      </c>
      <c r="C12" s="20" t="str">
        <f t="shared" si="0"/>
        <v>Recurso F7</v>
      </c>
      <c r="D12" s="63" t="s">
        <v>188</v>
      </c>
      <c r="E12" s="63" t="s">
        <v>150</v>
      </c>
      <c r="F12" s="13" t="str">
        <f t="shared" ca="1" si="4"/>
        <v>CN_11_04_CO_REC50_IMG03.jpg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t="s">
        <v>234</v>
      </c>
      <c r="K12" s="64"/>
      <c r="O12" s="2" t="str">
        <f>'Definición técnica de imagenes'!A18</f>
        <v>Diaporama F1</v>
      </c>
    </row>
    <row r="13" spans="1:16" s="11" customFormat="1" ht="81" x14ac:dyDescent="0.25">
      <c r="A13" s="12" t="str">
        <f t="shared" si="3"/>
        <v>IMG04</v>
      </c>
      <c r="B13" s="62" t="s">
        <v>206</v>
      </c>
      <c r="C13" s="20" t="str">
        <f t="shared" si="0"/>
        <v>Recurso F7</v>
      </c>
      <c r="D13" s="63" t="s">
        <v>188</v>
      </c>
      <c r="E13" s="63" t="s">
        <v>150</v>
      </c>
      <c r="F13" s="13" t="str">
        <f t="shared" ca="1" si="4"/>
        <v>CN_11_04_CO_REC50_IMG04.jpg</v>
      </c>
      <c r="G13" s="13" t="str">
        <f ca="1">IF($F13&lt;&gt;"",IF($G$4="Recurso",VLOOKUP($E13,OFFSET('Definición técnica de imagenes'!$A$1,MATCH($G$5,'Definición técnica de imagenes'!$A$1:$A$104,0)-1,1,COUNTIF('Definición técnica de imagenes'!$A$3:$A$102,$G$5),5),5,FALSE),'Definición técnica de imagenes'!$F$16),"")</f>
        <v>350 x 230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t="s">
        <v>207</v>
      </c>
      <c r="K13" s="64"/>
      <c r="O13" s="2" t="str">
        <f>'Definición técnica de imagenes'!A19</f>
        <v>F4</v>
      </c>
    </row>
    <row r="14" spans="1:16" s="11" customFormat="1" ht="238.5" customHeight="1" x14ac:dyDescent="0.25">
      <c r="A14" s="12" t="str">
        <f t="shared" si="3"/>
        <v>IMG05</v>
      </c>
      <c r="B14" s="62" t="s">
        <v>189</v>
      </c>
      <c r="C14" s="20" t="str">
        <f t="shared" si="0"/>
        <v>Recurso F7</v>
      </c>
      <c r="D14" s="63" t="s">
        <v>188</v>
      </c>
      <c r="E14" s="63" t="s">
        <v>155</v>
      </c>
      <c r="F14" s="13" t="str">
        <f t="shared" ca="1" si="4"/>
        <v>CN_11_04_CO_REC50_IMG05n.jpg</v>
      </c>
      <c r="G14" s="13" t="str">
        <f ca="1">IF($F14&lt;&gt;"",IF($G$4="Recurso",VLOOKUP($E14,OFFSET('Definición técnica de imagenes'!$A$1,MATCH($G$5,'Definición técnica de imagenes'!$A$1:$A$104,0)-1,1,COUNTIF('Definición técnica de imagenes'!$A$3:$A$102,$G$5),5),5,FALSE),'Definición técnica de imagenes'!$F$16),"")</f>
        <v>320 x 480 px</v>
      </c>
      <c r="H14" s="13" t="str">
        <f t="shared" ca="1" si="5"/>
        <v>CN_11_04_CO_REC50_IMG05a.jpg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458 px</v>
      </c>
      <c r="J14" s="64" t="s">
        <v>212</v>
      </c>
      <c r="K14" s="64" t="s">
        <v>213</v>
      </c>
      <c r="O14" s="2" t="str">
        <f>'Definición técnica de imagenes'!A22</f>
        <v>F6</v>
      </c>
    </row>
    <row r="15" spans="1:16" s="11" customFormat="1" ht="54" x14ac:dyDescent="0.25">
      <c r="A15" s="12" t="str">
        <f t="shared" si="3"/>
        <v>IMG06</v>
      </c>
      <c r="B15" s="62" t="s">
        <v>202</v>
      </c>
      <c r="C15" s="20" t="str">
        <f t="shared" si="0"/>
        <v>Recurso F7</v>
      </c>
      <c r="D15" s="63" t="s">
        <v>188</v>
      </c>
      <c r="E15" s="63" t="s">
        <v>155</v>
      </c>
      <c r="F15" s="13" t="str">
        <f t="shared" ca="1" si="4"/>
        <v>CN_11_04_CO_REC50_IMG06n.jpg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CN_11_04_CO_REC50_IMG06a.jpg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t="s">
        <v>210</v>
      </c>
      <c r="K15" s="64" t="s">
        <v>211</v>
      </c>
      <c r="O15" s="2" t="str">
        <f>'Definición técnica de imagenes'!A24</f>
        <v>F6B</v>
      </c>
    </row>
    <row r="16" spans="1:16" s="11" customFormat="1" ht="81" x14ac:dyDescent="0.25">
      <c r="A16" s="12" t="str">
        <f t="shared" si="3"/>
        <v>IMG07</v>
      </c>
      <c r="B16" s="62" t="s">
        <v>206</v>
      </c>
      <c r="C16" s="20" t="str">
        <f t="shared" si="0"/>
        <v>Recurso F7</v>
      </c>
      <c r="D16" s="63" t="s">
        <v>188</v>
      </c>
      <c r="E16" s="63" t="s">
        <v>155</v>
      </c>
      <c r="F16" s="13" t="str">
        <f t="shared" ca="1" si="4"/>
        <v>CN_11_04_CO_REC50_IMG07n.jpg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CN_11_04_CO_REC50_IMG07a.jpg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t="s">
        <v>193</v>
      </c>
      <c r="K16" s="66" t="s">
        <v>209</v>
      </c>
      <c r="O16" s="2" t="str">
        <f>'Definición técnica de imagenes'!A25</f>
        <v>F7</v>
      </c>
    </row>
    <row r="17" spans="1:15" s="11" customFormat="1" ht="75" customHeight="1" x14ac:dyDescent="0.25">
      <c r="A17" s="12" t="str">
        <f t="shared" si="3"/>
        <v>IMG08</v>
      </c>
      <c r="B17" s="62" t="s">
        <v>189</v>
      </c>
      <c r="C17" s="20" t="str">
        <f t="shared" si="0"/>
        <v>Recurso F7</v>
      </c>
      <c r="D17" s="63" t="s">
        <v>188</v>
      </c>
      <c r="E17" s="63" t="s">
        <v>155</v>
      </c>
      <c r="F17" s="13" t="str">
        <f t="shared" ca="1" si="4"/>
        <v>CN_11_04_CO_REC50_IMG08n.jpg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CN_11_04_CO_REC50_IMG08a.jpg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t="s">
        <v>194</v>
      </c>
      <c r="K17" s="66" t="s">
        <v>235</v>
      </c>
      <c r="O17" s="2" t="str">
        <f>'Definición técnica de imagenes'!A27</f>
        <v>F7B</v>
      </c>
    </row>
    <row r="18" spans="1:15" s="11" customFormat="1" ht="213" customHeight="1" x14ac:dyDescent="0.25">
      <c r="A18" s="12" t="str">
        <f t="shared" si="3"/>
        <v>IMG09</v>
      </c>
      <c r="B18" s="62" t="s">
        <v>189</v>
      </c>
      <c r="C18" s="20" t="str">
        <f t="shared" si="0"/>
        <v>Recurso F7</v>
      </c>
      <c r="D18" s="63" t="s">
        <v>187</v>
      </c>
      <c r="E18" s="63" t="s">
        <v>155</v>
      </c>
      <c r="F18" s="13" t="str">
        <f t="shared" ca="1" si="4"/>
        <v>CN_11_04_CO_REC50_IMG09n.jpg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CN_11_04_CO_REC50_IMG09a.jpg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t="s">
        <v>195</v>
      </c>
      <c r="K18" s="66" t="s">
        <v>240</v>
      </c>
      <c r="O18" s="2" t="str">
        <f>'Definición técnica de imagenes'!A30</f>
        <v>F8</v>
      </c>
    </row>
    <row r="19" spans="1:15" s="11" customFormat="1" ht="14.25" x14ac:dyDescent="0.3">
      <c r="A19" s="12" t="str">
        <f t="shared" ref="A19:A50" si="6">IF(OR(B19&lt;&gt;"",J19&lt;&gt;""),CONCATENATE(LEFT(A18,3),IF(MID(A18,4,2)+1&lt;10,CONCATENATE("0",MID(A18,4,2)+1),MID(A18,4,2)+1)),"")</f>
        <v>IMG10</v>
      </c>
      <c r="B19" s="62">
        <v>256486801</v>
      </c>
      <c r="C19" s="20" t="str">
        <f t="shared" si="0"/>
        <v>Recurso F7</v>
      </c>
      <c r="D19" s="63" t="s">
        <v>187</v>
      </c>
      <c r="E19" s="63" t="s">
        <v>150</v>
      </c>
      <c r="F19" s="13" t="str">
        <f t="shared" ca="1" si="4"/>
        <v>CN_11_04_CO_REC50_IMG10.jpg</v>
      </c>
      <c r="G19" s="13" t="str">
        <f ca="1">IF($F19&lt;&gt;"",IF($G$4="Recurso",VLOOKUP($E19,OFFSET('Definición técnica de imagenes'!$A$1,MATCH($G$5,'Definición técnica de imagenes'!$A$1:$A$104,0)-1,1,COUNTIF('Definición técnica de imagenes'!$A$3:$A$102,$G$5),5),5,FALSE),'Definición técnica de imagenes'!$F$16),"")</f>
        <v>350 x 230 px</v>
      </c>
      <c r="H19" s="13" t="str">
        <f t="shared" ca="1" si="5"/>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7" t="s">
        <v>233</v>
      </c>
      <c r="K19" s="68"/>
      <c r="O19" s="2" t="str">
        <f>'Definición técnica de imagenes'!A31</f>
        <v>F10</v>
      </c>
    </row>
    <row r="20" spans="1:15" s="11" customFormat="1" x14ac:dyDescent="0.25">
      <c r="A20" s="12" t="str">
        <f t="shared" si="6"/>
        <v>IMG11</v>
      </c>
      <c r="B20" s="62">
        <v>94788</v>
      </c>
      <c r="C20" s="20" t="str">
        <f t="shared" si="0"/>
        <v>Recurso F7</v>
      </c>
      <c r="D20" s="63" t="s">
        <v>188</v>
      </c>
      <c r="E20" s="63" t="s">
        <v>150</v>
      </c>
      <c r="F20" s="13" t="str">
        <f t="shared" ca="1" si="4"/>
        <v>CN_11_04_CO_REC50_IMG11.jpg</v>
      </c>
      <c r="G20" s="13" t="str">
        <f ca="1">IF($F20&lt;&gt;"",IF($G$4="Recurso",VLOOKUP($E20,OFFSET('Definición técnica de imagenes'!$A$1,MATCH($G$5,'Definición técnica de imagenes'!$A$1:$A$104,0)-1,1,COUNTIF('Definición técnica de imagenes'!$A$3:$A$102,$G$5),5),5,FALSE),'Definición técnica de imagenes'!$F$16),"")</f>
        <v>350 x 230 px</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t="s">
        <v>214</v>
      </c>
      <c r="K20" s="66"/>
      <c r="O20" s="2" t="str">
        <f>'Definición técnica de imagenes'!A32</f>
        <v>F10B</v>
      </c>
    </row>
    <row r="21" spans="1:15" s="11" customFormat="1" ht="54" x14ac:dyDescent="0.25">
      <c r="A21" s="12" t="str">
        <f t="shared" si="6"/>
        <v>IMG12</v>
      </c>
      <c r="B21" s="62" t="s">
        <v>189</v>
      </c>
      <c r="C21" s="20" t="str">
        <f t="shared" si="0"/>
        <v>Recurso F7</v>
      </c>
      <c r="D21" s="63" t="s">
        <v>188</v>
      </c>
      <c r="E21" s="63" t="s">
        <v>155</v>
      </c>
      <c r="F21" s="13" t="str">
        <f t="shared" ca="1" si="4"/>
        <v>CN_11_04_CO_REC50_IMG12n.jpg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CN_11_04_CO_REC50_IMG12a.jpg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t="s">
        <v>216</v>
      </c>
      <c r="K21" s="66" t="s">
        <v>222</v>
      </c>
      <c r="O21" s="2" t="str">
        <f>'Definición técnica de imagenes'!A33</f>
        <v>F11</v>
      </c>
    </row>
    <row r="22" spans="1:15" s="11" customFormat="1" ht="94.5" x14ac:dyDescent="0.25">
      <c r="A22" s="12" t="str">
        <f t="shared" si="6"/>
        <v>IMG13</v>
      </c>
      <c r="B22" s="62" t="s">
        <v>224</v>
      </c>
      <c r="C22" s="20" t="str">
        <f t="shared" si="0"/>
        <v>Recurso F7</v>
      </c>
      <c r="D22" s="63" t="s">
        <v>188</v>
      </c>
      <c r="E22" s="63" t="s">
        <v>155</v>
      </c>
      <c r="F22" s="13" t="str">
        <f t="shared" ca="1" si="4"/>
        <v>CN_11_04_CO_REC50_IMG13n.jpg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CN_11_04_CO_REC50_IMG13a.jpg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4" t="s">
        <v>223</v>
      </c>
      <c r="K22" s="64" t="s">
        <v>241</v>
      </c>
      <c r="O22" s="2" t="str">
        <f>'Definición técnica de imagenes'!A34</f>
        <v>F12</v>
      </c>
    </row>
    <row r="23" spans="1:15" s="11" customFormat="1" ht="183" customHeight="1" x14ac:dyDescent="0.25">
      <c r="A23" s="12" t="str">
        <f t="shared" si="6"/>
        <v>IMG14</v>
      </c>
      <c r="B23" s="62" t="s">
        <v>217</v>
      </c>
      <c r="C23" s="20" t="str">
        <f t="shared" si="0"/>
        <v>Recurso F7</v>
      </c>
      <c r="D23" s="63" t="s">
        <v>188</v>
      </c>
      <c r="E23" s="63" t="s">
        <v>155</v>
      </c>
      <c r="F23" s="13" t="str">
        <f t="shared" ca="1" si="4"/>
        <v>CN_11_04_CO_REC50_IMG14n.jpg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CN_11_04_CO_REC50_IMG14a.jpg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t="s">
        <v>218</v>
      </c>
      <c r="K23" s="64" t="s">
        <v>220</v>
      </c>
      <c r="O23" s="2" t="str">
        <f>'Definición técnica de imagenes'!A35</f>
        <v>F13</v>
      </c>
    </row>
    <row r="24" spans="1:15" s="11" customFormat="1" ht="171" customHeight="1" x14ac:dyDescent="0.25">
      <c r="A24" s="12" t="str">
        <f t="shared" si="6"/>
        <v>IMG15</v>
      </c>
      <c r="B24" s="62" t="s">
        <v>189</v>
      </c>
      <c r="C24" s="20" t="str">
        <f t="shared" si="0"/>
        <v>Recurso F7</v>
      </c>
      <c r="D24" s="63" t="s">
        <v>188</v>
      </c>
      <c r="E24" s="63" t="s">
        <v>155</v>
      </c>
      <c r="F24" s="13" t="str">
        <f t="shared" ca="1" si="4"/>
        <v>CN_11_04_CO_REC50_IMG15n.jpg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CN_11_04_CO_REC50_IMG15a.jpg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t="s">
        <v>219</v>
      </c>
      <c r="K24" s="64" t="s">
        <v>221</v>
      </c>
      <c r="O24" s="2" t="str">
        <f>'Definición técnica de imagenes'!A37</f>
        <v>F13B</v>
      </c>
    </row>
    <row r="25" spans="1:15" s="11" customFormat="1" ht="162" x14ac:dyDescent="0.25">
      <c r="A25" s="12" t="str">
        <f t="shared" si="6"/>
        <v>IMG16</v>
      </c>
      <c r="B25" s="62" t="s">
        <v>242</v>
      </c>
      <c r="C25" s="20" t="str">
        <f t="shared" si="0"/>
        <v>Recurso F7</v>
      </c>
      <c r="D25" s="63" t="s">
        <v>188</v>
      </c>
      <c r="E25" s="63" t="s">
        <v>155</v>
      </c>
      <c r="F25" s="13" t="str">
        <f t="shared" ca="1" si="4"/>
        <v>CN_11_04_CO_REC50_IMG16n.jpg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CN_11_04_CO_REC50_IMG16a.jpg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t="s">
        <v>197</v>
      </c>
      <c r="K25" s="64" t="s">
        <v>243</v>
      </c>
    </row>
    <row r="26" spans="1:15" s="11" customFormat="1" ht="40.5" x14ac:dyDescent="0.25">
      <c r="A26" s="12" t="str">
        <f t="shared" si="6"/>
        <v>IMG17</v>
      </c>
      <c r="B26" s="62" t="s">
        <v>226</v>
      </c>
      <c r="C26" s="20" t="str">
        <f t="shared" si="0"/>
        <v>Recurso F7</v>
      </c>
      <c r="D26" s="63" t="s">
        <v>188</v>
      </c>
      <c r="E26" s="63" t="s">
        <v>155</v>
      </c>
      <c r="F26" s="13" t="str">
        <f t="shared" ca="1" si="4"/>
        <v>CN_11_04_CO_REC50_IMG17n.jpg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CN_11_04_CO_REC50_IMG17a.jpg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t="s">
        <v>196</v>
      </c>
      <c r="K26" s="64" t="s">
        <v>208</v>
      </c>
    </row>
    <row r="27" spans="1:15" s="11" customFormat="1" ht="67.5" x14ac:dyDescent="0.25">
      <c r="A27" s="12" t="str">
        <f t="shared" si="6"/>
        <v>IMG18</v>
      </c>
      <c r="B27" s="62" t="s">
        <v>229</v>
      </c>
      <c r="C27" s="20" t="str">
        <f t="shared" si="0"/>
        <v>Recurso F7</v>
      </c>
      <c r="D27" s="63" t="s">
        <v>188</v>
      </c>
      <c r="E27" s="63" t="s">
        <v>155</v>
      </c>
      <c r="F27" s="13" t="str">
        <f t="shared" ca="1" si="4"/>
        <v>CN_11_04_CO_REC50_IMG18n.jpg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CN_11_04_CO_REC50_IMG18a.jpg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4" t="s">
        <v>227</v>
      </c>
      <c r="K27" s="64" t="s">
        <v>230</v>
      </c>
      <c r="O27" s="2"/>
    </row>
    <row r="28" spans="1:15" s="11" customFormat="1" ht="27" x14ac:dyDescent="0.25">
      <c r="A28" s="12" t="str">
        <f t="shared" si="6"/>
        <v>IMG19</v>
      </c>
      <c r="B28" s="62">
        <v>294166130</v>
      </c>
      <c r="C28" s="20" t="str">
        <f t="shared" si="0"/>
        <v>Recurso F7</v>
      </c>
      <c r="D28" s="63" t="s">
        <v>187</v>
      </c>
      <c r="E28" s="63" t="s">
        <v>155</v>
      </c>
      <c r="F28" s="13" t="str">
        <f t="shared" ca="1" si="4"/>
        <v>CN_11_04_CO_REC50_IMG19n.jpg</v>
      </c>
      <c r="G28" s="13" t="str">
        <f ca="1">IF($F28&lt;&gt;"",IF($G$4="Recurso",VLOOKUP($E28,OFFSET('Definición técnica de imagenes'!$A$1,MATCH($G$5,'Definición técnica de imagenes'!$A$1:$A$104,0)-1,1,COUNTIF('Definición técnica de imagenes'!$A$3:$A$102,$G$5),5),5,FALSE),'Definición técnica de imagenes'!$F$16),"")</f>
        <v>320 x 480 px</v>
      </c>
      <c r="H28" s="13" t="str">
        <f t="shared" ca="1" si="5"/>
        <v>CN_11_04_CO_REC50_IMG19a.jpg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458 px</v>
      </c>
      <c r="J28" s="64" t="s">
        <v>228</v>
      </c>
      <c r="K28" s="64"/>
    </row>
    <row r="29" spans="1:15" s="11" customFormat="1" ht="162" x14ac:dyDescent="0.25">
      <c r="A29" s="12" t="str">
        <f t="shared" si="6"/>
        <v>IMG20</v>
      </c>
      <c r="B29" s="62" t="s">
        <v>225</v>
      </c>
      <c r="C29" s="20" t="str">
        <f t="shared" si="0"/>
        <v>Recurso F7</v>
      </c>
      <c r="D29" s="63" t="s">
        <v>188</v>
      </c>
      <c r="E29" s="63" t="s">
        <v>155</v>
      </c>
      <c r="F29" s="13" t="str">
        <f t="shared" ca="1" si="4"/>
        <v>CN_11_04_CO_REC50_IMG20n.jpg</v>
      </c>
      <c r="G29" s="13" t="str">
        <f ca="1">IF($F29&lt;&gt;"",IF($G$4="Recurso",VLOOKUP($E29,OFFSET('Definición técnica de imagenes'!$A$1,MATCH($G$5,'Definición técnica de imagenes'!$A$1:$A$104,0)-1,1,COUNTIF('Definición técnica de imagenes'!$A$3:$A$102,$G$5),5),5,FALSE),'Definición técnica de imagenes'!$F$16),"")</f>
        <v>320 x 480 px</v>
      </c>
      <c r="H29" s="13" t="str">
        <f t="shared" ca="1" si="5"/>
        <v>CN_11_04_CO_REC50_IMG20a.jpg</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458 px</v>
      </c>
      <c r="J29" s="64" t="s">
        <v>231</v>
      </c>
      <c r="K29" s="64" t="s">
        <v>244</v>
      </c>
    </row>
    <row r="30" spans="1:15" s="11" customFormat="1" ht="59.25" customHeight="1" x14ac:dyDescent="0.25">
      <c r="A30" s="12" t="str">
        <f t="shared" si="6"/>
        <v>IMG21</v>
      </c>
      <c r="B30" s="62" t="s">
        <v>189</v>
      </c>
      <c r="C30" s="20" t="str">
        <f t="shared" si="0"/>
        <v>Recurso F7</v>
      </c>
      <c r="D30" s="63" t="s">
        <v>188</v>
      </c>
      <c r="E30" s="63" t="s">
        <v>155</v>
      </c>
      <c r="F30" s="13" t="str">
        <f t="shared" ca="1" si="4"/>
        <v>CN_11_04_CO_REC50_IMG21n.jpg</v>
      </c>
      <c r="G30" s="13" t="str">
        <f ca="1">IF($F30&lt;&gt;"",IF($G$4="Recurso",VLOOKUP($E30,OFFSET('Definición técnica de imagenes'!$A$1,MATCH($G$5,'Definición técnica de imagenes'!$A$1:$A$104,0)-1,1,COUNTIF('Definición técnica de imagenes'!$A$3:$A$102,$G$5),5),5,FALSE),'Definición técnica de imagenes'!$F$16),"")</f>
        <v>320 x 480 px</v>
      </c>
      <c r="H30" s="13" t="str">
        <f t="shared" ca="1" si="5"/>
        <v>CN_11_04_CO_REC50_IMG21a.jpg</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458 px</v>
      </c>
      <c r="J30" s="64" t="s">
        <v>232</v>
      </c>
      <c r="K30" s="64" t="s">
        <v>208</v>
      </c>
    </row>
    <row r="31" spans="1:15" s="11" customFormat="1" ht="194.25" customHeight="1" x14ac:dyDescent="0.25">
      <c r="A31" s="12" t="str">
        <f t="shared" si="6"/>
        <v>IMG22</v>
      </c>
      <c r="B31" s="62" t="s">
        <v>189</v>
      </c>
      <c r="C31" s="20" t="str">
        <f t="shared" si="0"/>
        <v>Recurso F7</v>
      </c>
      <c r="D31" s="63" t="s">
        <v>188</v>
      </c>
      <c r="E31" s="63" t="s">
        <v>155</v>
      </c>
      <c r="F31" s="13" t="str">
        <f t="shared" ca="1" si="4"/>
        <v>CN_11_04_CO_REC50_IMG22n.jpg</v>
      </c>
      <c r="G31" s="13" t="str">
        <f ca="1">IF($F31&lt;&gt;"",IF($G$4="Recurso",VLOOKUP($E31,OFFSET('Definición técnica de imagenes'!$A$1,MATCH($G$5,'Definición técnica de imagenes'!$A$1:$A$104,0)-1,1,COUNTIF('Definición técnica de imagenes'!$A$3:$A$102,$G$5),5),5,FALSE),'Definición técnica de imagenes'!$F$16),"")</f>
        <v>320 x 480 px</v>
      </c>
      <c r="H31" s="13" t="str">
        <f t="shared" ca="1" si="5"/>
        <v>CN_11_04_CO_REC50_IMG22a.jpg</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458 px</v>
      </c>
      <c r="J31" s="64" t="s">
        <v>236</v>
      </c>
      <c r="K31" s="64" t="s">
        <v>208</v>
      </c>
    </row>
    <row r="32" spans="1:15" s="11" customFormat="1" ht="164.25" customHeight="1" x14ac:dyDescent="0.25">
      <c r="A32" s="12" t="str">
        <f t="shared" si="6"/>
        <v>IMG23</v>
      </c>
      <c r="B32" s="62" t="s">
        <v>189</v>
      </c>
      <c r="C32" s="20" t="str">
        <f t="shared" si="0"/>
        <v>Recurso F7</v>
      </c>
      <c r="D32" s="63" t="s">
        <v>188</v>
      </c>
      <c r="E32" s="63" t="s">
        <v>155</v>
      </c>
      <c r="F32" s="13" t="str">
        <f t="shared" ca="1" si="4"/>
        <v>CN_11_04_CO_REC50_IMG23n.jpg</v>
      </c>
      <c r="G32" s="13" t="str">
        <f ca="1">IF($F32&lt;&gt;"",IF($G$4="Recurso",VLOOKUP($E32,OFFSET('Definición técnica de imagenes'!$A$1,MATCH($G$5,'Definición técnica de imagenes'!$A$1:$A$104,0)-1,1,COUNTIF('Definición técnica de imagenes'!$A$3:$A$102,$G$5),5),5,FALSE),'Definición técnica de imagenes'!$F$16),"")</f>
        <v>320 x 480 px</v>
      </c>
      <c r="H32" s="13" t="str">
        <f t="shared" ca="1" si="5"/>
        <v>CN_11_04_CO_REC50_IMG23a.jpg</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458 px</v>
      </c>
      <c r="J32" s="64" t="s">
        <v>198</v>
      </c>
      <c r="K32" s="64" t="s">
        <v>208</v>
      </c>
    </row>
    <row r="33" spans="1:15" s="11" customFormat="1" ht="157.5" customHeight="1" x14ac:dyDescent="0.25">
      <c r="A33" s="12" t="str">
        <f t="shared" si="6"/>
        <v>IMG24</v>
      </c>
      <c r="B33" s="62" t="s">
        <v>189</v>
      </c>
      <c r="C33" s="20" t="str">
        <f t="shared" si="0"/>
        <v>Recurso F7</v>
      </c>
      <c r="D33" s="63" t="s">
        <v>188</v>
      </c>
      <c r="E33" s="63" t="s">
        <v>155</v>
      </c>
      <c r="F33" s="13" t="str">
        <f t="shared" ca="1" si="4"/>
        <v>CN_11_04_CO_REC50_IMG24n.jpg</v>
      </c>
      <c r="G33" s="13" t="str">
        <f ca="1">IF($F33&lt;&gt;"",IF($G$4="Recurso",VLOOKUP($E33,OFFSET('Definición técnica de imagenes'!$A$1,MATCH($G$5,'Definición técnica de imagenes'!$A$1:$A$104,0)-1,1,COUNTIF('Definición técnica de imagenes'!$A$3:$A$102,$G$5),5),5,FALSE),'Definición técnica de imagenes'!$F$16),"")</f>
        <v>320 x 480 px</v>
      </c>
      <c r="H33" s="13" t="str">
        <f t="shared" ca="1" si="5"/>
        <v>CN_11_04_CO_REC50_IMG24a.jpg</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458 px</v>
      </c>
      <c r="J33" s="64" t="s">
        <v>238</v>
      </c>
      <c r="K33" s="64" t="s">
        <v>208</v>
      </c>
    </row>
    <row r="34" spans="1:15" s="11" customFormat="1" ht="93.75" customHeight="1" x14ac:dyDescent="0.25">
      <c r="A34" s="12" t="str">
        <f t="shared" si="6"/>
        <v>IMG25</v>
      </c>
      <c r="B34" s="62" t="s">
        <v>189</v>
      </c>
      <c r="C34" s="20" t="str">
        <f t="shared" si="0"/>
        <v>Recurso F7</v>
      </c>
      <c r="D34" s="63" t="s">
        <v>188</v>
      </c>
      <c r="E34" s="63" t="s">
        <v>155</v>
      </c>
      <c r="F34" s="13" t="str">
        <f t="shared" ca="1" si="4"/>
        <v>CN_11_04_CO_REC50_IMG25n.jpg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CN_11_04_CO_REC50_IMG25a.jpg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t="s">
        <v>239</v>
      </c>
      <c r="K34" s="64" t="s">
        <v>208</v>
      </c>
      <c r="O34" s="2"/>
    </row>
    <row r="35" spans="1:15" s="11" customFormat="1" ht="162" x14ac:dyDescent="0.25">
      <c r="A35" s="12" t="str">
        <f t="shared" si="6"/>
        <v>IMG26</v>
      </c>
      <c r="B35" s="62" t="s">
        <v>237</v>
      </c>
      <c r="C35" s="20" t="str">
        <f t="shared" si="0"/>
        <v>Recurso F7</v>
      </c>
      <c r="D35" s="63" t="s">
        <v>188</v>
      </c>
      <c r="E35" s="63" t="s">
        <v>155</v>
      </c>
      <c r="F35" s="13" t="str">
        <f t="shared" ca="1" si="4"/>
        <v>CN_11_04_CO_REC50_IMG26n.jpg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CN_11_04_CO_REC50_IMG26a.jpg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4" t="s">
        <v>199</v>
      </c>
      <c r="K35" s="64" t="s">
        <v>258</v>
      </c>
      <c r="O35" s="2"/>
    </row>
    <row r="36" spans="1:15" s="11" customFormat="1" ht="27" x14ac:dyDescent="0.25">
      <c r="A36" s="12" t="str">
        <f t="shared" si="6"/>
        <v>IMG27</v>
      </c>
      <c r="B36" s="62">
        <v>196520597</v>
      </c>
      <c r="C36" s="20" t="str">
        <f t="shared" si="0"/>
        <v>Recurso F7</v>
      </c>
      <c r="D36" s="63" t="s">
        <v>187</v>
      </c>
      <c r="E36" s="63" t="s">
        <v>155</v>
      </c>
      <c r="F36" s="13" t="str">
        <f t="shared" ca="1" si="4"/>
        <v>CN_11_04_CO_REC50_IMG27n.jpg</v>
      </c>
      <c r="G36" s="13" t="str">
        <f ca="1">IF($F36&lt;&gt;"",IF($G$4="Recurso",VLOOKUP($E36,OFFSET('Definición técnica de imagenes'!$A$1,MATCH($G$5,'Definición técnica de imagenes'!$A$1:$A$104,0)-1,1,COUNTIF('Definición técnica de imagenes'!$A$3:$A$102,$G$5),5),5,FALSE),'Definición técnica de imagenes'!$F$16),"")</f>
        <v>320 x 480 px</v>
      </c>
      <c r="H36" s="13" t="str">
        <f t="shared" ca="1" si="5"/>
        <v>CN_11_04_CO_REC50_IMG27a.jpg</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458 px</v>
      </c>
      <c r="J36" s="63" t="s">
        <v>200</v>
      </c>
      <c r="K36" s="65"/>
      <c r="O36" s="2"/>
    </row>
    <row r="37" spans="1:15" s="11" customFormat="1" ht="27" x14ac:dyDescent="0.25">
      <c r="A37" s="12" t="str">
        <f t="shared" si="6"/>
        <v>IMG28</v>
      </c>
      <c r="B37" s="62">
        <v>315994631</v>
      </c>
      <c r="C37" s="20" t="str">
        <f t="shared" si="0"/>
        <v>Recurso F7</v>
      </c>
      <c r="D37" s="63" t="s">
        <v>187</v>
      </c>
      <c r="E37" s="63" t="s">
        <v>155</v>
      </c>
      <c r="F37" s="13" t="str">
        <f t="shared" ca="1" si="4"/>
        <v>CN_11_04_CO_REC50_IMG28n.jpg</v>
      </c>
      <c r="G37" s="13" t="str">
        <f ca="1">IF($F37&lt;&gt;"",IF($G$4="Recurso",VLOOKUP($E37,OFFSET('Definición técnica de imagenes'!$A$1,MATCH($G$5,'Definición técnica de imagenes'!$A$1:$A$104,0)-1,1,COUNTIF('Definición técnica de imagenes'!$A$3:$A$102,$G$5),5),5,FALSE),'Definición técnica de imagenes'!$F$16),"")</f>
        <v>320 x 480 px</v>
      </c>
      <c r="H37" s="13" t="str">
        <f t="shared" ca="1" si="5"/>
        <v>CN_11_04_CO_REC50_IMG28a.jpg</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458 px</v>
      </c>
      <c r="J37" s="63" t="s">
        <v>201</v>
      </c>
      <c r="K37" s="65"/>
    </row>
    <row r="38" spans="1:15" s="11" customFormat="1" ht="144" customHeight="1" x14ac:dyDescent="0.25">
      <c r="A38" s="12" t="str">
        <f t="shared" si="6"/>
        <v>IMG29</v>
      </c>
      <c r="B38" s="62" t="s">
        <v>189</v>
      </c>
      <c r="C38" s="20" t="str">
        <f t="shared" si="0"/>
        <v>Recurso F7</v>
      </c>
      <c r="D38" s="63" t="s">
        <v>188</v>
      </c>
      <c r="E38" s="63" t="s">
        <v>155</v>
      </c>
      <c r="F38" s="13" t="str">
        <f t="shared" ca="1" si="4"/>
        <v>CN_11_04_CO_REC50_IMG29n.jpg</v>
      </c>
      <c r="G38" s="13" t="str">
        <f ca="1">IF($F38&lt;&gt;"",IF($G$4="Recurso",VLOOKUP($E38,OFFSET('Definición técnica de imagenes'!$A$1,MATCH($G$5,'Definición técnica de imagenes'!$A$1:$A$104,0)-1,1,COUNTIF('Definición técnica de imagenes'!$A$3:$A$102,$G$5),5),5,FALSE),'Definición técnica de imagenes'!$F$16),"")</f>
        <v>320 x 480 px</v>
      </c>
      <c r="H38" s="13" t="str">
        <f t="shared" ca="1" si="5"/>
        <v>CN_11_04_CO_REC50_IMG29a.jpg</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458 px</v>
      </c>
      <c r="J38" s="69" t="s">
        <v>245</v>
      </c>
      <c r="K38" s="65" t="s">
        <v>246</v>
      </c>
    </row>
    <row r="39" spans="1:15" s="11" customFormat="1" ht="127.5" customHeight="1" x14ac:dyDescent="0.25">
      <c r="A39" s="12" t="str">
        <f t="shared" si="6"/>
        <v>IMG30</v>
      </c>
      <c r="B39" s="62" t="s">
        <v>189</v>
      </c>
      <c r="C39" s="20" t="str">
        <f t="shared" si="0"/>
        <v>Recurso F7</v>
      </c>
      <c r="D39" s="63" t="s">
        <v>188</v>
      </c>
      <c r="E39" s="63" t="s">
        <v>155</v>
      </c>
      <c r="F39" s="13" t="str">
        <f t="shared" ca="1" si="4"/>
        <v>CN_11_04_CO_REC50_IMG30n.jpg</v>
      </c>
      <c r="G39" s="13" t="str">
        <f ca="1">IF($F39&lt;&gt;"",IF($G$4="Recurso",VLOOKUP($E39,OFFSET('Definición técnica de imagenes'!$A$1,MATCH($G$5,'Definición técnica de imagenes'!$A$1:$A$104,0)-1,1,COUNTIF('Definición técnica de imagenes'!$A$3:$A$102,$G$5),5),5,FALSE),'Definición técnica de imagenes'!$F$16),"")</f>
        <v>320 x 480 px</v>
      </c>
      <c r="H39" s="13" t="str">
        <f t="shared" ca="1" si="5"/>
        <v>CN_11_04_CO_REC50_IMG30a.jpg</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458 px</v>
      </c>
      <c r="J39" s="63" t="s">
        <v>247</v>
      </c>
      <c r="K39" s="65" t="s">
        <v>251</v>
      </c>
    </row>
    <row r="40" spans="1:15" s="11" customFormat="1" ht="160.5" customHeight="1" x14ac:dyDescent="0.25">
      <c r="A40" s="12" t="str">
        <f t="shared" si="6"/>
        <v>IMG31</v>
      </c>
      <c r="B40" s="62" t="s">
        <v>189</v>
      </c>
      <c r="C40" s="20" t="str">
        <f t="shared" si="0"/>
        <v>Recurso F7</v>
      </c>
      <c r="D40" s="63" t="s">
        <v>188</v>
      </c>
      <c r="E40" s="63" t="s">
        <v>155</v>
      </c>
      <c r="F40" s="13" t="str">
        <f t="shared" ca="1" si="4"/>
        <v>CN_11_04_CO_REC50_IMG31n.jpg</v>
      </c>
      <c r="G40" s="13" t="str">
        <f ca="1">IF($F40&lt;&gt;"",IF($G$4="Recurso",VLOOKUP($E40,OFFSET('Definición técnica de imagenes'!$A$1,MATCH($G$5,'Definición técnica de imagenes'!$A$1:$A$104,0)-1,1,COUNTIF('Definición técnica de imagenes'!$A$3:$A$102,$G$5),5),5,FALSE),'Definición técnica de imagenes'!$F$16),"")</f>
        <v>320 x 480 px</v>
      </c>
      <c r="H40" s="13" t="str">
        <f t="shared" ca="1" si="5"/>
        <v>CN_11_04_CO_REC50_IMG31a.jpg</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458 px</v>
      </c>
      <c r="J40" s="63" t="s">
        <v>248</v>
      </c>
      <c r="K40" s="65" t="s">
        <v>252</v>
      </c>
    </row>
    <row r="41" spans="1:15" s="11" customFormat="1" ht="178.5" customHeight="1" x14ac:dyDescent="0.25">
      <c r="A41" s="12" t="str">
        <f t="shared" si="6"/>
        <v>IMG32</v>
      </c>
      <c r="B41" s="62" t="s">
        <v>189</v>
      </c>
      <c r="C41" s="20" t="str">
        <f t="shared" si="0"/>
        <v>Recurso F7</v>
      </c>
      <c r="D41" s="63" t="s">
        <v>188</v>
      </c>
      <c r="E41" s="63" t="s">
        <v>155</v>
      </c>
      <c r="F41" s="13" t="str">
        <f t="shared" ca="1" si="4"/>
        <v>CN_11_04_CO_REC50_IMG32n.jpg</v>
      </c>
      <c r="G41" s="13" t="str">
        <f ca="1">IF($F41&lt;&gt;"",IF($G$4="Recurso",VLOOKUP($E41,OFFSET('Definición técnica de imagenes'!$A$1,MATCH($G$5,'Definición técnica de imagenes'!$A$1:$A$104,0)-1,1,COUNTIF('Definición técnica de imagenes'!$A$3:$A$102,$G$5),5),5,FALSE),'Definición técnica de imagenes'!$F$16),"")</f>
        <v>320 x 480 px</v>
      </c>
      <c r="H41" s="13" t="str">
        <f t="shared" ca="1" si="5"/>
        <v>CN_11_04_CO_REC50_IMG32a.jpg</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458 px</v>
      </c>
      <c r="J41" s="63" t="s">
        <v>249</v>
      </c>
      <c r="K41" s="65"/>
    </row>
    <row r="42" spans="1:15" s="11" customFormat="1" ht="150.75" customHeight="1" x14ac:dyDescent="0.25">
      <c r="A42" s="12" t="str">
        <f t="shared" si="6"/>
        <v>IMG33</v>
      </c>
      <c r="B42" s="62" t="s">
        <v>189</v>
      </c>
      <c r="C42" s="20" t="str">
        <f t="shared" ref="C42:C73" si="7">IF(OR(B42&lt;&gt;"",J42&lt;&gt;""),IF($G$4="Recurso",CONCATENATE($G$4," ",$G$5),$G$4),"")</f>
        <v>Recurso F7</v>
      </c>
      <c r="D42" s="63" t="s">
        <v>188</v>
      </c>
      <c r="E42" s="63" t="s">
        <v>155</v>
      </c>
      <c r="F42" s="13" t="str">
        <f t="shared" ca="1" si="4"/>
        <v>CN_11_04_CO_REC50_IMG33n.jpg</v>
      </c>
      <c r="G42" s="13" t="str">
        <f ca="1">IF($F42&lt;&gt;"",IF($G$4="Recurso",VLOOKUP($E42,OFFSET('Definición técnica de imagenes'!$A$1,MATCH($G$5,'Definición técnica de imagenes'!$A$1:$A$104,0)-1,1,COUNTIF('Definición técnica de imagenes'!$A$3:$A$102,$G$5),5),5,FALSE),'Definición técnica de imagenes'!$F$16),"")</f>
        <v>320 x 480 px</v>
      </c>
      <c r="H42" s="13" t="str">
        <f t="shared" ca="1" si="5"/>
        <v>CN_11_04_CO_REC50_IMG33a.jpg</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458 px</v>
      </c>
      <c r="J42" s="63" t="s">
        <v>253</v>
      </c>
      <c r="K42" s="65" t="s">
        <v>250</v>
      </c>
    </row>
    <row r="43" spans="1:15" s="11" customFormat="1" ht="159.75" customHeight="1" x14ac:dyDescent="0.25">
      <c r="A43" s="12" t="str">
        <f t="shared" si="6"/>
        <v>IMG34</v>
      </c>
      <c r="B43" s="62" t="s">
        <v>189</v>
      </c>
      <c r="C43" s="20" t="str">
        <f t="shared" si="7"/>
        <v>Recurso F7</v>
      </c>
      <c r="D43" s="63" t="s">
        <v>188</v>
      </c>
      <c r="E43" s="63" t="s">
        <v>155</v>
      </c>
      <c r="F43" s="13" t="str">
        <f t="shared" ca="1" si="4"/>
        <v>CN_11_04_CO_REC50_IMG34n.jpg</v>
      </c>
      <c r="G43" s="13" t="str">
        <f ca="1">IF($F43&lt;&gt;"",IF($G$4="Recurso",VLOOKUP($E43,OFFSET('Definición técnica de imagenes'!$A$1,MATCH($G$5,'Definición técnica de imagenes'!$A$1:$A$104,0)-1,1,COUNTIF('Definición técnica de imagenes'!$A$3:$A$102,$G$5),5),5,FALSE),'Definición técnica de imagenes'!$F$16),"")</f>
        <v>320 x 480 px</v>
      </c>
      <c r="H43" s="13" t="str">
        <f t="shared" ca="1" si="5"/>
        <v>CN_11_04_CO_REC50_IMG34a.jpg</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458 px</v>
      </c>
      <c r="J43" s="63" t="s">
        <v>254</v>
      </c>
      <c r="K43" s="65" t="s">
        <v>255</v>
      </c>
    </row>
    <row r="44" spans="1:15" s="11" customFormat="1" ht="27" x14ac:dyDescent="0.25">
      <c r="A44" s="12" t="str">
        <f t="shared" si="6"/>
        <v>IMG35</v>
      </c>
      <c r="B44" s="62">
        <v>137868035</v>
      </c>
      <c r="C44" s="20" t="str">
        <f t="shared" si="7"/>
        <v>Recurso F7</v>
      </c>
      <c r="D44" s="63" t="s">
        <v>187</v>
      </c>
      <c r="E44" s="63" t="s">
        <v>155</v>
      </c>
      <c r="F44" s="13" t="str">
        <f t="shared" ca="1" si="4"/>
        <v>CN_11_04_CO_REC50_IMG35n.jpg</v>
      </c>
      <c r="G44" s="13" t="str">
        <f ca="1">IF($F44&lt;&gt;"",IF($G$4="Recurso",VLOOKUP($E44,OFFSET('Definición técnica de imagenes'!$A$1,MATCH($G$5,'Definición técnica de imagenes'!$A$1:$A$104,0)-1,1,COUNTIF('Definición técnica de imagenes'!$A$3:$A$102,$G$5),5),5,FALSE),'Definición técnica de imagenes'!$F$16),"")</f>
        <v>320 x 480 px</v>
      </c>
      <c r="H44" s="13" t="str">
        <f t="shared" ca="1" si="5"/>
        <v>CN_11_04_CO_REC50_IMG35a.jpg</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458 px</v>
      </c>
      <c r="J44" s="63" t="s">
        <v>256</v>
      </c>
      <c r="K44" s="65"/>
    </row>
    <row r="45" spans="1:15" s="11" customFormat="1" ht="27" x14ac:dyDescent="0.25">
      <c r="A45" s="12" t="str">
        <f t="shared" si="6"/>
        <v>IMG36</v>
      </c>
      <c r="B45" s="62">
        <v>250647274</v>
      </c>
      <c r="C45" s="20" t="str">
        <f t="shared" si="7"/>
        <v>Recurso F7</v>
      </c>
      <c r="D45" s="63" t="s">
        <v>187</v>
      </c>
      <c r="E45" s="63" t="s">
        <v>155</v>
      </c>
      <c r="F45" s="13" t="str">
        <f t="shared" ca="1" si="4"/>
        <v>CN_11_04_CO_REC50_IMG36n.jpg</v>
      </c>
      <c r="G45" s="13" t="str">
        <f ca="1">IF($F45&lt;&gt;"",IF($G$4="Recurso",VLOOKUP($E45,OFFSET('Definición técnica de imagenes'!$A$1,MATCH($G$5,'Definición técnica de imagenes'!$A$1:$A$104,0)-1,1,COUNTIF('Definición técnica de imagenes'!$A$3:$A$102,$G$5),5),5,FALSE),'Definición técnica de imagenes'!$F$16),"")</f>
        <v>320 x 480 px</v>
      </c>
      <c r="H45" s="13" t="str">
        <f t="shared" ca="1" si="5"/>
        <v>CN_11_04_CO_REC50_IMG36a.jpg</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458 px</v>
      </c>
      <c r="J45" s="63" t="s">
        <v>257</v>
      </c>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1" t="s">
        <v>38</v>
      </c>
      <c r="B1" s="92"/>
      <c r="C1" s="92"/>
      <c r="D1" s="92"/>
      <c r="E1" s="92"/>
      <c r="F1" s="93"/>
    </row>
    <row r="2" spans="1:11" x14ac:dyDescent="0.25">
      <c r="A2" s="30" t="s">
        <v>42</v>
      </c>
      <c r="B2" s="31"/>
      <c r="C2" s="94" t="s">
        <v>13</v>
      </c>
      <c r="D2" s="95"/>
      <c r="E2" s="96"/>
      <c r="F2" s="32"/>
    </row>
    <row r="3" spans="1:11" ht="63" x14ac:dyDescent="0.25">
      <c r="A3" s="33" t="s">
        <v>43</v>
      </c>
      <c r="B3" s="31"/>
      <c r="C3" s="100" t="s">
        <v>14</v>
      </c>
      <c r="D3" s="101"/>
      <c r="E3" s="102"/>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3" t="str">
        <f>CONCATENATE(H21,"_",I21,"_",J21,"_CO")</f>
        <v>LE_07_04_CO</v>
      </c>
      <c r="E5" s="104"/>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89" t="str">
        <f>CONCATENATE("SolicitudGrafica_",D5,".xls")</f>
        <v>SolicitudGrafica_LE_07_04_CO.xls</v>
      </c>
      <c r="E7" s="89"/>
      <c r="F7" s="90"/>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1" t="s">
        <v>41</v>
      </c>
      <c r="B13" s="92"/>
      <c r="C13" s="92"/>
      <c r="D13" s="92"/>
      <c r="E13" s="92"/>
      <c r="F13" s="93"/>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4" t="s">
        <v>49</v>
      </c>
      <c r="D15" s="95"/>
      <c r="E15" s="95"/>
      <c r="F15" s="96"/>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7" t="str">
        <f>CONCATENATE(H21,"_",I21,"_",J21,"_",K45)</f>
        <v>LE_07_04_REC10</v>
      </c>
      <c r="E17" s="98"/>
      <c r="F17" s="99"/>
      <c r="J17" s="22">
        <v>14</v>
      </c>
      <c r="K17" s="22">
        <v>14</v>
      </c>
    </row>
    <row r="18" spans="1:11" ht="79.5" thickBot="1" x14ac:dyDescent="0.3">
      <c r="A18" s="33" t="s">
        <v>48</v>
      </c>
      <c r="B18" s="31"/>
      <c r="C18" s="59" t="s">
        <v>120</v>
      </c>
      <c r="D18" s="89" t="str">
        <f>CONCATENATE("SolicitudGrafica_",D17,".xls")</f>
        <v>SolicitudGrafica_LE_07_04_REC10.xls</v>
      </c>
      <c r="E18" s="89"/>
      <c r="F18" s="90"/>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6" t="s">
        <v>56</v>
      </c>
      <c r="B1" s="106" t="s">
        <v>149</v>
      </c>
      <c r="C1" s="106" t="s">
        <v>63</v>
      </c>
      <c r="D1" s="106" t="s">
        <v>64</v>
      </c>
      <c r="E1" s="106" t="s">
        <v>5</v>
      </c>
      <c r="F1" s="106" t="s">
        <v>65</v>
      </c>
      <c r="G1" s="106" t="s">
        <v>66</v>
      </c>
      <c r="H1" s="105" t="s">
        <v>68</v>
      </c>
      <c r="I1" s="105"/>
    </row>
    <row r="2" spans="1:10" x14ac:dyDescent="0.25">
      <c r="A2" s="106"/>
      <c r="B2" s="106"/>
      <c r="C2" s="106"/>
      <c r="D2" s="106"/>
      <c r="E2" s="106"/>
      <c r="F2" s="106"/>
      <c r="G2" s="106"/>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1"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5" customFormat="1" ht="14.65" customHeight="1" x14ac:dyDescent="0.25">
      <c r="A15" s="73" t="s">
        <v>96</v>
      </c>
      <c r="B15" s="73"/>
      <c r="C15" s="73" t="s">
        <v>97</v>
      </c>
      <c r="D15" s="74" t="s">
        <v>98</v>
      </c>
      <c r="E15" s="73" t="s">
        <v>93</v>
      </c>
      <c r="F15" s="73" t="s">
        <v>117</v>
      </c>
      <c r="G15" s="73"/>
      <c r="H15" s="74" t="s">
        <v>122</v>
      </c>
      <c r="I15" s="73"/>
      <c r="J15" s="75"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0"/>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0"/>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user</cp:lastModifiedBy>
  <dcterms:created xsi:type="dcterms:W3CDTF">2014-07-01T23:43:25Z</dcterms:created>
  <dcterms:modified xsi:type="dcterms:W3CDTF">2016-06-14T17:21:26Z</dcterms:modified>
</cp:coreProperties>
</file>